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124226"/>
  <xr:revisionPtr revIDLastSave="0" documentId="8_{6DB4522F-12D0-4322-9402-CEACC66414BB}" xr6:coauthVersionLast="47" xr6:coauthVersionMax="47" xr10:uidLastSave="{00000000-0000-0000-0000-000000000000}"/>
  <workbookProtection lockStructure="1"/>
  <bookViews>
    <workbookView xWindow="-120" yWindow="-120" windowWidth="29040" windowHeight="15720" tabRatio="604" firstSheet="1" activeTab="1" xr2:uid="{00000000-000D-0000-FFFF-FFFF00000000}"/>
  </bookViews>
  <sheets>
    <sheet name="000" sheetId="9" state="veryHidden" r:id="rId1"/>
    <sheet name="Cambridge G" sheetId="11" r:id="rId2"/>
    <sheet name="G Rsv" sheetId="12" r:id="rId3"/>
  </sheets>
  <definedNames>
    <definedName name="_xlnm.Print_Area" localSheetId="1">'Cambridge G'!$A$1:$I$61</definedName>
    <definedName name="_xlnm.Print_Area" localSheetId="2">'G Rsv'!$A$1:$I$19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1" l="1"/>
  <c r="C61" i="11"/>
  <c r="G16" i="12"/>
  <c r="H16" i="12"/>
  <c r="F60" i="11" s="1"/>
  <c r="G60" i="11" s="1"/>
  <c r="G15" i="12"/>
  <c r="H15" i="12" s="1"/>
  <c r="G14" i="12"/>
  <c r="H14" i="12" s="1"/>
  <c r="G13" i="12"/>
  <c r="H13" i="12"/>
  <c r="I13" i="12" s="1"/>
  <c r="G12" i="12"/>
  <c r="H12" i="12"/>
  <c r="F56" i="11" s="1"/>
  <c r="G56" i="11" s="1"/>
  <c r="E18" i="12"/>
  <c r="D18" i="12"/>
  <c r="E10" i="11"/>
  <c r="G9" i="12"/>
  <c r="H9" i="12" s="1"/>
  <c r="G8" i="12"/>
  <c r="H8" i="12" s="1"/>
  <c r="G7" i="12"/>
  <c r="H7" i="12"/>
  <c r="F51" i="11" s="1"/>
  <c r="G51" i="11" s="1"/>
  <c r="G43" i="11"/>
  <c r="H43" i="11" s="1"/>
  <c r="I43" i="11"/>
  <c r="E24" i="11"/>
  <c r="E25" i="11"/>
  <c r="E19" i="11"/>
  <c r="E30" i="11"/>
  <c r="E39" i="11"/>
  <c r="G11" i="12"/>
  <c r="H11" i="12"/>
  <c r="I11" i="12" s="1"/>
  <c r="G6" i="12"/>
  <c r="E43" i="11"/>
  <c r="G10" i="12"/>
  <c r="G18" i="12" s="1"/>
  <c r="H10" i="12"/>
  <c r="F55" i="11" s="1"/>
  <c r="G55" i="11" s="1"/>
  <c r="E27" i="11"/>
  <c r="G14" i="11"/>
  <c r="I14" i="11" s="1"/>
  <c r="C15" i="11"/>
  <c r="G31" i="11"/>
  <c r="I31" i="11"/>
  <c r="E31" i="11"/>
  <c r="G13" i="11"/>
  <c r="H13" i="11"/>
  <c r="E38" i="11"/>
  <c r="E13" i="11"/>
  <c r="G30" i="11"/>
  <c r="H30" i="11" s="1"/>
  <c r="G33" i="11"/>
  <c r="H33" i="11" s="1"/>
  <c r="E33" i="11"/>
  <c r="E37" i="11"/>
  <c r="E36" i="11"/>
  <c r="E35" i="11"/>
  <c r="E23" i="11"/>
  <c r="E50" i="11"/>
  <c r="E29" i="11"/>
  <c r="G29" i="11"/>
  <c r="I29" i="11" s="1"/>
  <c r="G48" i="11"/>
  <c r="H48" i="11" s="1"/>
  <c r="I48" i="11"/>
  <c r="G47" i="11"/>
  <c r="I47" i="11"/>
  <c r="G46" i="11"/>
  <c r="H46" i="11" s="1"/>
  <c r="G45" i="11"/>
  <c r="I45" i="11"/>
  <c r="G42" i="11"/>
  <c r="H42" i="11" s="1"/>
  <c r="G41" i="11"/>
  <c r="I41" i="11" s="1"/>
  <c r="G40" i="11"/>
  <c r="H40" i="11" s="1"/>
  <c r="I40" i="11"/>
  <c r="G39" i="11"/>
  <c r="H39" i="11"/>
  <c r="I39" i="11"/>
  <c r="G38" i="11"/>
  <c r="I38" i="11"/>
  <c r="G37" i="11"/>
  <c r="H37" i="11" s="1"/>
  <c r="G36" i="11"/>
  <c r="H36" i="11" s="1"/>
  <c r="G35" i="11"/>
  <c r="I35" i="11"/>
  <c r="G34" i="11"/>
  <c r="I34" i="11"/>
  <c r="G28" i="11"/>
  <c r="H28" i="11"/>
  <c r="I28" i="11"/>
  <c r="G27" i="11"/>
  <c r="H27" i="11" s="1"/>
  <c r="G26" i="11"/>
  <c r="I26" i="11" s="1"/>
  <c r="G25" i="11"/>
  <c r="I25" i="11"/>
  <c r="H25" i="11"/>
  <c r="G24" i="11"/>
  <c r="H24" i="11"/>
  <c r="G23" i="11"/>
  <c r="I23" i="11" s="1"/>
  <c r="H23" i="11"/>
  <c r="G19" i="11"/>
  <c r="I19" i="11" s="1"/>
  <c r="G17" i="11"/>
  <c r="I17" i="11"/>
  <c r="G12" i="11"/>
  <c r="I12" i="11" s="1"/>
  <c r="G11" i="11"/>
  <c r="H11" i="11" s="1"/>
  <c r="I11" i="11"/>
  <c r="D15" i="11"/>
  <c r="E54" i="11"/>
  <c r="E55" i="11"/>
  <c r="E53" i="11"/>
  <c r="E52" i="11"/>
  <c r="E51" i="11"/>
  <c r="E42" i="11"/>
  <c r="E41" i="11"/>
  <c r="E40" i="11"/>
  <c r="E34" i="11"/>
  <c r="E28" i="11"/>
  <c r="E26" i="11"/>
  <c r="E17" i="11"/>
  <c r="E61" i="11" s="1"/>
  <c r="E12" i="11"/>
  <c r="E11" i="11"/>
  <c r="E15" i="11" s="1"/>
  <c r="F18" i="12"/>
  <c r="I13" i="11"/>
  <c r="H45" i="11"/>
  <c r="H38" i="11"/>
  <c r="H35" i="11"/>
  <c r="I37" i="11"/>
  <c r="H12" i="11"/>
  <c r="H17" i="11"/>
  <c r="I27" i="11"/>
  <c r="I30" i="11"/>
  <c r="H31" i="11"/>
  <c r="H29" i="11"/>
  <c r="H47" i="11"/>
  <c r="H34" i="11"/>
  <c r="I24" i="11"/>
  <c r="H6" i="12"/>
  <c r="I6" i="12" s="1"/>
  <c r="I7" i="12"/>
  <c r="I51" i="11" l="1"/>
  <c r="H51" i="11"/>
  <c r="H56" i="11"/>
  <c r="I56" i="11"/>
  <c r="I14" i="12"/>
  <c r="F58" i="11"/>
  <c r="G58" i="11" s="1"/>
  <c r="F59" i="11"/>
  <c r="G59" i="11" s="1"/>
  <c r="I15" i="12"/>
  <c r="I60" i="11"/>
  <c r="H60" i="11"/>
  <c r="I8" i="12"/>
  <c r="H18" i="12"/>
  <c r="F52" i="11"/>
  <c r="G52" i="11" s="1"/>
  <c r="I9" i="12"/>
  <c r="I18" i="12" s="1"/>
  <c r="F53" i="11"/>
  <c r="G53" i="11" s="1"/>
  <c r="H55" i="11"/>
  <c r="I55" i="11"/>
  <c r="F50" i="11"/>
  <c r="H26" i="11"/>
  <c r="I36" i="11"/>
  <c r="H41" i="11"/>
  <c r="I33" i="11"/>
  <c r="H14" i="11"/>
  <c r="H19" i="11"/>
  <c r="I42" i="11"/>
  <c r="F57" i="11"/>
  <c r="G57" i="11" s="1"/>
  <c r="F54" i="11"/>
  <c r="G54" i="11" s="1"/>
  <c r="I10" i="12"/>
  <c r="I16" i="12"/>
  <c r="I46" i="11"/>
  <c r="I12" i="12"/>
  <c r="I54" i="11" l="1"/>
  <c r="H54" i="11"/>
  <c r="G50" i="11"/>
  <c r="F61" i="11"/>
  <c r="F10" i="11" s="1"/>
  <c r="H59" i="11"/>
  <c r="I59" i="11"/>
  <c r="I57" i="11"/>
  <c r="H57" i="11"/>
  <c r="H53" i="11"/>
  <c r="I53" i="11"/>
  <c r="I58" i="11"/>
  <c r="H58" i="11"/>
  <c r="I52" i="11"/>
  <c r="H52" i="11"/>
  <c r="F15" i="11" l="1"/>
  <c r="G10" i="11"/>
  <c r="I50" i="11"/>
  <c r="I61" i="11" s="1"/>
  <c r="H50" i="11"/>
  <c r="H61" i="11" s="1"/>
  <c r="G61" i="11"/>
  <c r="H10" i="11" l="1"/>
  <c r="H15" i="11" s="1"/>
  <c r="G15" i="11"/>
  <c r="I10" i="11"/>
  <c r="I15" i="11" s="1"/>
</calcChain>
</file>

<file path=xl/sharedStrings.xml><?xml version="1.0" encoding="utf-8"?>
<sst xmlns="http://schemas.openxmlformats.org/spreadsheetml/2006/main" count="91" uniqueCount="90">
  <si>
    <t>Monthly Total</t>
  </si>
  <si>
    <t xml:space="preserve">     1.  Division of Land Sales</t>
  </si>
  <si>
    <t xml:space="preserve">     2.  Florida Corporate Fee</t>
  </si>
  <si>
    <t>RESERVE ANALYSIS</t>
  </si>
  <si>
    <t>COMPONENT</t>
  </si>
  <si>
    <t>USEFUL LIFE YRS</t>
  </si>
  <si>
    <t>REMAINING LIFE YRS</t>
  </si>
  <si>
    <t>COST TO REPLACE</t>
  </si>
  <si>
    <t>REQUIRED TO FUND</t>
  </si>
  <si>
    <t>TOTAL</t>
  </si>
  <si>
    <t>ANNUAL BUDGET</t>
  </si>
  <si>
    <t>Monthly Per Unit Cost</t>
  </si>
  <si>
    <t xml:space="preserve">  Seacrest Services Fees</t>
  </si>
  <si>
    <t xml:space="preserve">  Building Assessment</t>
  </si>
  <si>
    <t xml:space="preserve">    Administrative Expenses:</t>
  </si>
  <si>
    <t xml:space="preserve">    Maintenance Expenses:</t>
  </si>
  <si>
    <t xml:space="preserve">    Other:</t>
  </si>
  <si>
    <t xml:space="preserve">    Reserves:</t>
  </si>
  <si>
    <t>CAMBRIDGE G</t>
  </si>
  <si>
    <t>CAMBRIDGE G CONDOMINIUM ASSOCIATION</t>
  </si>
  <si>
    <t>1*1 1/2</t>
  </si>
  <si>
    <t>2*1 1/2</t>
  </si>
  <si>
    <t>BUDGET</t>
  </si>
  <si>
    <t xml:space="preserve">     3.  Fl Comm on Human Relations</t>
  </si>
  <si>
    <t xml:space="preserve">     4.  COOCVE Dues</t>
  </si>
  <si>
    <t>MISC CAPITAL IMPROVEMENTS</t>
  </si>
  <si>
    <t>Income</t>
  </si>
  <si>
    <t>Maintenance Assessments</t>
  </si>
  <si>
    <t>Total Income</t>
  </si>
  <si>
    <t>ANTICIPATED YR END EXPENSES</t>
  </si>
  <si>
    <t>Interest Income</t>
  </si>
  <si>
    <t>APPROVED</t>
  </si>
  <si>
    <t xml:space="preserve">     2.  Awards</t>
  </si>
  <si>
    <r>
      <t xml:space="preserve">     </t>
    </r>
    <r>
      <rPr>
        <sz val="10"/>
        <rFont val="Arial"/>
        <family val="2"/>
      </rPr>
      <t>1.  Administrative</t>
    </r>
  </si>
  <si>
    <t xml:space="preserve">     3.  Petty Cash</t>
  </si>
  <si>
    <t xml:space="preserve">     4.  Legal Fees/Professional Fees</t>
  </si>
  <si>
    <t xml:space="preserve">     5.  License, Permits &amp; Fees</t>
  </si>
  <si>
    <t xml:space="preserve">     6.  Party Expenses</t>
  </si>
  <si>
    <t>ACTUALS</t>
  </si>
  <si>
    <t>AS OF</t>
  </si>
  <si>
    <t>ANNUALIZED</t>
  </si>
  <si>
    <t xml:space="preserve">     7.  Bad Debt</t>
  </si>
  <si>
    <t xml:space="preserve">     1.  Roof</t>
  </si>
  <si>
    <t xml:space="preserve">     2.  Painting/Waterproofing</t>
  </si>
  <si>
    <t xml:space="preserve">     3.  Parking Lot Repaving</t>
  </si>
  <si>
    <t xml:space="preserve"> </t>
  </si>
  <si>
    <t xml:space="preserve">     8.  Accounting Fees</t>
  </si>
  <si>
    <t>Late Fees</t>
  </si>
  <si>
    <t xml:space="preserve">  Insurance </t>
  </si>
  <si>
    <t>Insurance Claim Income</t>
  </si>
  <si>
    <t>PARKING LOT REPAVEMENT(done 2019 due 2044)</t>
  </si>
  <si>
    <t>ELEVATOR ( done 2011 due 2036)</t>
  </si>
  <si>
    <t>10 YR BLDG EXPENSES</t>
  </si>
  <si>
    <t>PROPOSED BUDGET</t>
  </si>
  <si>
    <t>PROPOSED</t>
  </si>
  <si>
    <t xml:space="preserve">     9.  Unreconciled Items</t>
  </si>
  <si>
    <t>ROOF REPLACEMENT (done 2010 due 2035)</t>
  </si>
  <si>
    <t xml:space="preserve">
 ANNUAL FUNDING</t>
  </si>
  <si>
    <t>Special Assessment</t>
  </si>
  <si>
    <t>01/01/2025 THRU 12/31/2025</t>
  </si>
  <si>
    <t>2025 BUDGET</t>
  </si>
  <si>
    <t xml:space="preserve">     4.  Elevator</t>
  </si>
  <si>
    <t xml:space="preserve">     5.  10 Yr. Bldg. Expenses</t>
  </si>
  <si>
    <t xml:space="preserve">     6.  Misc. Capital Improvements</t>
  </si>
  <si>
    <t>Total Fees 2025</t>
  </si>
  <si>
    <t>JANUARY 1, 2025 THRU DECEMBER 31, 2025</t>
  </si>
  <si>
    <t>FUND BALANCE 12/31/2024</t>
  </si>
  <si>
    <t>2025 MONTHLY</t>
  </si>
  <si>
    <t>STRUCTURE/CONCRETE RESTORATION</t>
  </si>
  <si>
    <t>FIRE PROTECTION SYSTEM</t>
  </si>
  <si>
    <t>PLUMBING</t>
  </si>
  <si>
    <t>ELECTRICAL SYSTEMS</t>
  </si>
  <si>
    <t>WINDOWS/EXTERIOR DOORS</t>
  </si>
  <si>
    <t xml:space="preserve">     7.  Structure/Concrete Restoration</t>
  </si>
  <si>
    <t xml:space="preserve">     8.  Fire Protection System</t>
  </si>
  <si>
    <t xml:space="preserve">     9.  Plumbing</t>
  </si>
  <si>
    <t xml:space="preserve">   10.  Electrical Systems</t>
  </si>
  <si>
    <t xml:space="preserve">   11.  Windows/Exterior Doors</t>
  </si>
  <si>
    <t xml:space="preserve">     1.  General Repairs &amp; Maintenance</t>
  </si>
  <si>
    <t xml:space="preserve">     2.  Elevator Telephone</t>
  </si>
  <si>
    <t xml:space="preserve">     3.  Elevator Service Contract</t>
  </si>
  <si>
    <t xml:space="preserve">     5.  Fire Equipment Annual Inspection</t>
  </si>
  <si>
    <t xml:space="preserve">     8.  General Bldg Maint</t>
  </si>
  <si>
    <t xml:space="preserve">     9.  Miscellaneous</t>
  </si>
  <si>
    <t xml:space="preserve">     4.  Elevator A/C and Maintenance</t>
  </si>
  <si>
    <t xml:space="preserve">     6.  Pest Control -Iguana-Bait boxes  </t>
  </si>
  <si>
    <t xml:space="preserve">     7.  Roof Maintenance &amp; Repairs</t>
  </si>
  <si>
    <t xml:space="preserve">   10.  Landscaping &amp; Tree Trimming</t>
  </si>
  <si>
    <t xml:space="preserve">   11.  Laundry Equipment Rental</t>
  </si>
  <si>
    <t>PAINTING/WATERPROOFING/CATWALK(done 2019 due 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</si>
</sst>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Kartika"/>
      <family val="1"/>
    </font>
    <font>
      <b/>
      <sz val="10"/>
      <color indexed="62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Protection="1">
      <protection locked="0"/>
    </xf>
    <xf numFmtId="0" fontId="4" fillId="0" borderId="1" xfId="0" applyFont="1" applyBorder="1" applyAlignment="1">
      <alignment wrapText="1"/>
    </xf>
    <xf numFmtId="10" fontId="4" fillId="0" borderId="1" xfId="2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2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0" fontId="4" fillId="0" borderId="0" xfId="2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1" applyFont="1" applyBorder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2" fillId="0" borderId="0" xfId="1" applyFont="1" applyProtection="1">
      <protection locked="0"/>
    </xf>
    <xf numFmtId="0" fontId="4" fillId="0" borderId="2" xfId="0" applyFont="1" applyBorder="1" applyProtection="1"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3" xfId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 applyProtection="1">
      <protection locked="0"/>
    </xf>
    <xf numFmtId="0" fontId="1" fillId="0" borderId="0" xfId="0" applyFont="1" applyProtection="1">
      <protection locked="0"/>
    </xf>
    <xf numFmtId="164" fontId="2" fillId="0" borderId="0" xfId="1" applyFont="1" applyFill="1" applyBorder="1" applyProtection="1">
      <protection locked="0"/>
    </xf>
    <xf numFmtId="0" fontId="9" fillId="0" borderId="0" xfId="0" applyFont="1" applyProtection="1">
      <protection locked="0"/>
    </xf>
    <xf numFmtId="164" fontId="4" fillId="0" borderId="3" xfId="0" applyNumberFormat="1" applyFont="1" applyBorder="1" applyProtection="1">
      <protection locked="0"/>
    </xf>
    <xf numFmtId="164" fontId="4" fillId="0" borderId="0" xfId="1" applyFont="1" applyProtection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/>
    <xf numFmtId="1" fontId="3" fillId="0" borderId="1" xfId="1" applyNumberFormat="1" applyFont="1" applyBorder="1" applyAlignment="1">
      <alignment horizontal="center"/>
    </xf>
    <xf numFmtId="164" fontId="3" fillId="0" borderId="1" xfId="1" applyFont="1" applyBorder="1" applyAlignment="1" applyProtection="1">
      <protection locked="0"/>
    </xf>
    <xf numFmtId="164" fontId="3" fillId="0" borderId="1" xfId="1" applyFont="1" applyBorder="1" applyAlignment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" fontId="3" fillId="0" borderId="4" xfId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4" fontId="3" fillId="0" borderId="4" xfId="1" applyFont="1" applyBorder="1" applyAlignment="1" applyProtection="1">
      <protection locked="0"/>
    </xf>
    <xf numFmtId="164" fontId="3" fillId="0" borderId="4" xfId="1" applyFont="1" applyBorder="1" applyAlignment="1"/>
    <xf numFmtId="0" fontId="3" fillId="0" borderId="5" xfId="0" applyFont="1" applyBorder="1"/>
    <xf numFmtId="0" fontId="3" fillId="0" borderId="6" xfId="0" applyFont="1" applyBorder="1"/>
    <xf numFmtId="164" fontId="4" fillId="0" borderId="6" xfId="1" applyFont="1" applyBorder="1" applyAlignment="1"/>
    <xf numFmtId="164" fontId="4" fillId="0" borderId="7" xfId="1" applyFont="1" applyBorder="1" applyAlignment="1"/>
    <xf numFmtId="0" fontId="4" fillId="0" borderId="4" xfId="0" applyFont="1" applyBorder="1"/>
    <xf numFmtId="0" fontId="4" fillId="0" borderId="8" xfId="0" applyFont="1" applyBorder="1"/>
    <xf numFmtId="0" fontId="7" fillId="0" borderId="1" xfId="0" applyFont="1" applyBorder="1"/>
    <xf numFmtId="14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0" fontId="7" fillId="0" borderId="4" xfId="0" applyFont="1" applyBorder="1"/>
    <xf numFmtId="1" fontId="3" fillId="0" borderId="9" xfId="1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10" xfId="1" applyFont="1" applyBorder="1" applyAlignment="1" applyProtection="1">
      <protection locked="0"/>
    </xf>
    <xf numFmtId="164" fontId="3" fillId="0" borderId="10" xfId="1" applyFont="1" applyBorder="1" applyAlignment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showRowColHeaders="0" showZeros="0" showOutlineSymbols="0" topLeftCell="B8225" zoomScaleNormal="116" zoomScaleSheetLayoutView="68" workbookViewId="0"/>
  </sheetViews>
  <sheetFormatPr defaultColWidth="9.140625"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62"/>
  <sheetViews>
    <sheetView tabSelected="1" topLeftCell="B1" zoomScaleNormal="100" workbookViewId="0">
      <pane ySplit="8" topLeftCell="A9" activePane="bottomLeft" state="frozen"/>
      <selection pane="bottomLeft" activeCell="B51" sqref="B51"/>
    </sheetView>
  </sheetViews>
  <sheetFormatPr defaultColWidth="9.140625" defaultRowHeight="12.75" x14ac:dyDescent="0.2"/>
  <cols>
    <col min="1" max="1" width="5.5703125" style="12" hidden="1" customWidth="1"/>
    <col min="2" max="2" width="34.140625" style="14" bestFit="1" customWidth="1"/>
    <col min="3" max="3" width="12.28515625" style="14" customWidth="1"/>
    <col min="4" max="4" width="14.42578125" style="14" customWidth="1"/>
    <col min="5" max="5" width="12.28515625" style="14" customWidth="1"/>
    <col min="6" max="6" width="12.5703125" style="14" customWidth="1"/>
    <col min="7" max="7" width="14" style="14" customWidth="1"/>
    <col min="8" max="8" width="11.140625" style="14" customWidth="1"/>
    <col min="9" max="9" width="12.140625" style="14" customWidth="1"/>
    <col min="10" max="10" width="13" style="14" customWidth="1"/>
    <col min="11" max="11" width="14.42578125" style="14" bestFit="1" customWidth="1"/>
    <col min="12" max="12" width="29.7109375" style="13" customWidth="1"/>
    <col min="13" max="13" width="14.7109375" style="13" customWidth="1"/>
    <col min="14" max="16384" width="9.140625" style="13"/>
  </cols>
  <sheetData>
    <row r="1" spans="1:14" ht="15" x14ac:dyDescent="0.25">
      <c r="B1" s="67" t="s">
        <v>18</v>
      </c>
      <c r="C1" s="67"/>
      <c r="D1" s="67"/>
      <c r="E1" s="67"/>
      <c r="F1" s="67"/>
      <c r="G1" s="67"/>
      <c r="H1" s="67"/>
      <c r="I1" s="67"/>
      <c r="J1" s="13"/>
      <c r="K1" s="13"/>
    </row>
    <row r="2" spans="1:14" ht="15" x14ac:dyDescent="0.25">
      <c r="B2" s="67" t="s">
        <v>10</v>
      </c>
      <c r="C2" s="67"/>
      <c r="D2" s="67"/>
      <c r="E2" s="67"/>
      <c r="F2" s="67"/>
      <c r="G2" s="67"/>
      <c r="H2" s="67"/>
      <c r="I2" s="67"/>
      <c r="J2" s="13"/>
      <c r="K2" s="13"/>
    </row>
    <row r="3" spans="1:14" ht="15" x14ac:dyDescent="0.25">
      <c r="B3" s="67" t="s">
        <v>59</v>
      </c>
      <c r="C3" s="67"/>
      <c r="D3" s="67"/>
      <c r="E3" s="67"/>
      <c r="F3" s="67"/>
      <c r="G3" s="67"/>
      <c r="H3" s="67"/>
      <c r="I3" s="67"/>
      <c r="J3" s="13"/>
      <c r="K3" s="13"/>
    </row>
    <row r="4" spans="1:14" ht="16.5" customHeight="1" x14ac:dyDescent="0.25">
      <c r="B4" s="68" t="s">
        <v>53</v>
      </c>
      <c r="C4" s="68"/>
      <c r="D4" s="68"/>
      <c r="E4" s="68"/>
      <c r="F4" s="68"/>
      <c r="G4" s="68"/>
      <c r="H4" s="68"/>
      <c r="I4" s="68"/>
      <c r="J4" s="13"/>
      <c r="K4" s="13"/>
    </row>
    <row r="5" spans="1:14" ht="18.75" customHeight="1" x14ac:dyDescent="0.2">
      <c r="C5" s="15" t="s">
        <v>31</v>
      </c>
      <c r="D5" s="15" t="s">
        <v>38</v>
      </c>
      <c r="E5" s="15"/>
      <c r="F5" s="15" t="s">
        <v>54</v>
      </c>
      <c r="H5" s="66" t="s">
        <v>11</v>
      </c>
      <c r="I5" s="66"/>
      <c r="J5" s="13"/>
      <c r="K5" s="13"/>
    </row>
    <row r="6" spans="1:14" x14ac:dyDescent="0.2">
      <c r="C6" s="15">
        <v>2024</v>
      </c>
      <c r="D6" s="15" t="s">
        <v>39</v>
      </c>
      <c r="E6" s="15" t="s">
        <v>40</v>
      </c>
      <c r="F6" s="15">
        <v>2025</v>
      </c>
      <c r="G6" s="15" t="s">
        <v>0</v>
      </c>
      <c r="H6" s="16">
        <v>1.21E-2</v>
      </c>
      <c r="I6" s="16">
        <v>1.41E-2</v>
      </c>
      <c r="J6" s="13"/>
      <c r="K6" s="13"/>
      <c r="M6" s="17"/>
      <c r="N6" s="18"/>
    </row>
    <row r="7" spans="1:14" x14ac:dyDescent="0.2">
      <c r="C7" s="15" t="s">
        <v>22</v>
      </c>
      <c r="D7" s="57">
        <v>45473</v>
      </c>
      <c r="E7" s="15">
        <v>2024</v>
      </c>
      <c r="F7" s="19" t="s">
        <v>22</v>
      </c>
      <c r="G7" s="15" t="s">
        <v>60</v>
      </c>
      <c r="H7" s="15" t="s">
        <v>20</v>
      </c>
      <c r="I7" s="15" t="s">
        <v>21</v>
      </c>
      <c r="J7" s="13"/>
      <c r="K7" s="13"/>
      <c r="M7" s="18"/>
      <c r="N7" s="18"/>
    </row>
    <row r="8" spans="1:14" x14ac:dyDescent="0.2">
      <c r="B8" s="20"/>
      <c r="C8" s="15"/>
      <c r="D8" s="15"/>
      <c r="E8" s="15"/>
      <c r="F8" s="21"/>
      <c r="G8" s="15"/>
      <c r="H8" s="15">
        <v>64</v>
      </c>
      <c r="I8" s="15">
        <v>16</v>
      </c>
      <c r="J8" s="13"/>
      <c r="K8" s="13"/>
      <c r="M8" s="22"/>
      <c r="N8" s="22"/>
    </row>
    <row r="9" spans="1:14" x14ac:dyDescent="0.2">
      <c r="B9" s="20" t="s">
        <v>26</v>
      </c>
      <c r="C9" s="15"/>
      <c r="D9" s="15"/>
      <c r="E9" s="15"/>
      <c r="F9" s="21"/>
      <c r="G9" s="15"/>
      <c r="H9" s="15"/>
      <c r="I9" s="15"/>
      <c r="J9" s="13"/>
      <c r="K9" s="23" t="s">
        <v>45</v>
      </c>
      <c r="M9" s="18"/>
      <c r="N9" s="18"/>
    </row>
    <row r="10" spans="1:14" x14ac:dyDescent="0.2">
      <c r="A10" s="12">
        <v>4000</v>
      </c>
      <c r="B10" s="14" t="s">
        <v>27</v>
      </c>
      <c r="C10" s="24">
        <v>317370</v>
      </c>
      <c r="D10" s="24">
        <v>158363.19</v>
      </c>
      <c r="E10" s="24">
        <f>D10*2</f>
        <v>316726.38</v>
      </c>
      <c r="F10" s="37">
        <f>F61-F11-F12-F13-F14</f>
        <v>338005.53065770486</v>
      </c>
      <c r="G10" s="24">
        <f>F10/12</f>
        <v>28167.12755480874</v>
      </c>
      <c r="H10" s="26">
        <f>G10*H6</f>
        <v>340.82224341318573</v>
      </c>
      <c r="I10" s="26">
        <f>G10*I6</f>
        <v>397.15649852280325</v>
      </c>
      <c r="J10" s="13"/>
      <c r="K10" s="13"/>
      <c r="M10" s="18"/>
      <c r="N10" s="18"/>
    </row>
    <row r="11" spans="1:14" x14ac:dyDescent="0.2">
      <c r="A11" s="12">
        <v>4012</v>
      </c>
      <c r="B11" s="23" t="s">
        <v>58</v>
      </c>
      <c r="C11" s="24">
        <v>0</v>
      </c>
      <c r="D11" s="24"/>
      <c r="E11" s="24">
        <f>D11*2</f>
        <v>0</v>
      </c>
      <c r="F11" s="25">
        <v>0</v>
      </c>
      <c r="G11" s="24">
        <f>F11/12</f>
        <v>0</v>
      </c>
      <c r="H11" s="24">
        <f>G11*H6</f>
        <v>0</v>
      </c>
      <c r="I11" s="24">
        <f>G11*I6</f>
        <v>0</v>
      </c>
      <c r="J11" s="13"/>
      <c r="K11" s="13"/>
      <c r="M11" s="18"/>
      <c r="N11" s="18"/>
    </row>
    <row r="12" spans="1:14" x14ac:dyDescent="0.2">
      <c r="A12" s="12">
        <v>4950</v>
      </c>
      <c r="B12" s="14" t="s">
        <v>30</v>
      </c>
      <c r="C12" s="24">
        <v>0</v>
      </c>
      <c r="D12" s="24">
        <v>160.07</v>
      </c>
      <c r="E12" s="24">
        <f>D12*2</f>
        <v>320.14</v>
      </c>
      <c r="F12" s="25">
        <v>0</v>
      </c>
      <c r="G12" s="24">
        <f>F12/12</f>
        <v>0</v>
      </c>
      <c r="H12" s="24">
        <f>G12*H6</f>
        <v>0</v>
      </c>
      <c r="I12" s="24">
        <f>G12*I6</f>
        <v>0</v>
      </c>
      <c r="J12" s="13"/>
      <c r="K12" s="13"/>
      <c r="M12" s="18"/>
      <c r="N12" s="18"/>
    </row>
    <row r="13" spans="1:14" x14ac:dyDescent="0.2">
      <c r="A13" s="12">
        <v>4100</v>
      </c>
      <c r="B13" s="23" t="s">
        <v>47</v>
      </c>
      <c r="C13" s="24">
        <v>0</v>
      </c>
      <c r="D13" s="24">
        <v>75</v>
      </c>
      <c r="E13" s="24">
        <f>D13*2</f>
        <v>150</v>
      </c>
      <c r="F13" s="27">
        <v>0</v>
      </c>
      <c r="G13" s="24">
        <f>F13/12</f>
        <v>0</v>
      </c>
      <c r="H13" s="24">
        <f>G13*H6</f>
        <v>0</v>
      </c>
      <c r="I13" s="24">
        <f>G13*I6</f>
        <v>0</v>
      </c>
      <c r="J13" s="13"/>
      <c r="K13" s="13"/>
      <c r="M13" s="18"/>
      <c r="N13" s="18"/>
    </row>
    <row r="14" spans="1:14" ht="13.5" thickBot="1" x14ac:dyDescent="0.25">
      <c r="A14" s="12">
        <v>4900</v>
      </c>
      <c r="B14" s="23" t="s">
        <v>49</v>
      </c>
      <c r="C14" s="24">
        <v>0</v>
      </c>
      <c r="D14" s="24"/>
      <c r="E14" s="24">
        <v>0</v>
      </c>
      <c r="F14" s="27">
        <v>0</v>
      </c>
      <c r="G14" s="24">
        <f>F14/12</f>
        <v>0</v>
      </c>
      <c r="H14" s="24">
        <f>G14*H6</f>
        <v>0</v>
      </c>
      <c r="I14" s="24">
        <f>G14*I6</f>
        <v>0</v>
      </c>
      <c r="J14" s="13"/>
      <c r="K14" s="13"/>
      <c r="M14" s="18"/>
      <c r="N14" s="18"/>
    </row>
    <row r="15" spans="1:14" ht="13.5" thickBot="1" x14ac:dyDescent="0.25">
      <c r="B15" s="28" t="s">
        <v>28</v>
      </c>
      <c r="C15" s="29">
        <f>SUM(C10:C14)</f>
        <v>317370</v>
      </c>
      <c r="D15" s="29">
        <f>SUM(D10:D14)</f>
        <v>158598.26</v>
      </c>
      <c r="E15" s="29">
        <f>SUM(E10:E14)</f>
        <v>317196.52</v>
      </c>
      <c r="F15" s="30">
        <f>SUM(F10:F14)</f>
        <v>338005.53065770486</v>
      </c>
      <c r="G15" s="29">
        <f>SUM(G10:G14)</f>
        <v>28167.12755480874</v>
      </c>
      <c r="H15" s="29">
        <f>SUM(H10:H13)</f>
        <v>340.82224341318573</v>
      </c>
      <c r="I15" s="29">
        <f>SUM(I10:I13)</f>
        <v>397.15649852280325</v>
      </c>
      <c r="J15" s="13"/>
      <c r="K15" s="13"/>
      <c r="M15" s="18"/>
      <c r="N15" s="18"/>
    </row>
    <row r="16" spans="1:14" x14ac:dyDescent="0.2">
      <c r="B16" s="20"/>
      <c r="C16" s="24"/>
      <c r="D16" s="31"/>
      <c r="E16" s="31"/>
      <c r="F16" s="27"/>
      <c r="G16" s="31"/>
      <c r="H16" s="31"/>
      <c r="I16" s="31"/>
      <c r="J16" s="13"/>
      <c r="K16" s="13"/>
      <c r="M16" s="18"/>
      <c r="N16" s="18"/>
    </row>
    <row r="17" spans="1:14" x14ac:dyDescent="0.2">
      <c r="A17" s="12">
        <v>5700</v>
      </c>
      <c r="B17" s="20" t="s">
        <v>12</v>
      </c>
      <c r="C17" s="5">
        <v>45955</v>
      </c>
      <c r="D17" s="5">
        <v>22752.48</v>
      </c>
      <c r="E17" s="24">
        <f>D17*2</f>
        <v>45504.959999999999</v>
      </c>
      <c r="F17" s="25">
        <v>46415.06</v>
      </c>
      <c r="G17" s="24">
        <f>F17/12</f>
        <v>3867.9216666666666</v>
      </c>
      <c r="H17" s="32">
        <f>G17*H6</f>
        <v>46.801852166666663</v>
      </c>
      <c r="I17" s="32">
        <f>G17*I6</f>
        <v>54.537695499999998</v>
      </c>
      <c r="J17" s="13"/>
      <c r="K17" s="13"/>
      <c r="M17" s="58"/>
      <c r="N17" s="18"/>
    </row>
    <row r="18" spans="1:14" x14ac:dyDescent="0.2">
      <c r="B18" s="33"/>
      <c r="C18" s="5"/>
      <c r="D18" s="5"/>
      <c r="E18" s="24"/>
      <c r="F18" s="25"/>
      <c r="G18" s="24"/>
      <c r="H18" s="23"/>
      <c r="I18" s="23"/>
      <c r="J18" s="13"/>
      <c r="K18" s="13"/>
      <c r="M18" s="18"/>
      <c r="N18" s="18"/>
    </row>
    <row r="19" spans="1:14" x14ac:dyDescent="0.2">
      <c r="A19" s="12">
        <v>5900</v>
      </c>
      <c r="B19" s="20" t="s">
        <v>48</v>
      </c>
      <c r="C19" s="5">
        <v>166000</v>
      </c>
      <c r="D19" s="5">
        <v>70158.34</v>
      </c>
      <c r="E19" s="24">
        <f>D19*2</f>
        <v>140316.68</v>
      </c>
      <c r="F19" s="25">
        <v>168000</v>
      </c>
      <c r="G19" s="24">
        <f>F19/12</f>
        <v>14000</v>
      </c>
      <c r="H19" s="32">
        <f>H6*G19</f>
        <v>169.4</v>
      </c>
      <c r="I19" s="32">
        <f>I6*G19</f>
        <v>197.4</v>
      </c>
      <c r="J19" s="13"/>
      <c r="K19" s="13"/>
    </row>
    <row r="20" spans="1:14" x14ac:dyDescent="0.2">
      <c r="B20" s="33"/>
      <c r="C20" s="5"/>
      <c r="D20" s="5"/>
      <c r="E20" s="5"/>
      <c r="F20" s="25"/>
      <c r="G20" s="32"/>
      <c r="H20" s="32"/>
      <c r="I20" s="32"/>
      <c r="J20" s="13"/>
      <c r="K20" s="13"/>
    </row>
    <row r="21" spans="1:14" x14ac:dyDescent="0.2">
      <c r="B21" s="33" t="s">
        <v>13</v>
      </c>
      <c r="C21" s="5"/>
      <c r="D21" s="5"/>
      <c r="E21" s="5"/>
      <c r="F21" s="25"/>
      <c r="G21" s="34"/>
      <c r="H21" s="34"/>
      <c r="I21" s="34"/>
      <c r="J21" s="13"/>
      <c r="K21" s="13"/>
    </row>
    <row r="22" spans="1:14" x14ac:dyDescent="0.2">
      <c r="B22" s="20" t="s">
        <v>14</v>
      </c>
      <c r="C22" s="5"/>
      <c r="D22" s="5"/>
      <c r="E22" s="5"/>
      <c r="F22" s="25"/>
      <c r="G22" s="32"/>
      <c r="H22" s="32"/>
      <c r="I22" s="32"/>
      <c r="J22" s="13"/>
      <c r="K22" s="13"/>
    </row>
    <row r="23" spans="1:14" x14ac:dyDescent="0.2">
      <c r="A23" s="12">
        <v>5010</v>
      </c>
      <c r="B23" s="20" t="s">
        <v>33</v>
      </c>
      <c r="C23" s="5">
        <v>700</v>
      </c>
      <c r="D23" s="5">
        <v>523.39</v>
      </c>
      <c r="E23" s="24">
        <f t="shared" ref="E23:E31" si="0">D23*2</f>
        <v>1046.78</v>
      </c>
      <c r="F23" s="25">
        <v>1000</v>
      </c>
      <c r="G23" s="24">
        <f t="shared" ref="G23:G31" si="1">F23/12</f>
        <v>83.333333333333329</v>
      </c>
      <c r="H23" s="32">
        <f t="shared" ref="H23:H31" si="2">$H$6*G23</f>
        <v>1.0083333333333333</v>
      </c>
      <c r="I23" s="32">
        <f t="shared" ref="I23:I31" si="3">$I$6*G23</f>
        <v>1.1749999999999998</v>
      </c>
      <c r="J23" s="13"/>
      <c r="K23" s="13"/>
    </row>
    <row r="24" spans="1:14" x14ac:dyDescent="0.2">
      <c r="A24" s="12">
        <v>5500</v>
      </c>
      <c r="B24" s="14" t="s">
        <v>32</v>
      </c>
      <c r="C24" s="5">
        <v>3500</v>
      </c>
      <c r="D24" s="5">
        <v>0</v>
      </c>
      <c r="E24" s="24">
        <f t="shared" si="0"/>
        <v>0</v>
      </c>
      <c r="F24" s="25">
        <v>3500</v>
      </c>
      <c r="G24" s="24">
        <f t="shared" si="1"/>
        <v>291.66666666666669</v>
      </c>
      <c r="H24" s="32">
        <f t="shared" si="2"/>
        <v>3.5291666666666668</v>
      </c>
      <c r="I24" s="32">
        <f t="shared" si="3"/>
        <v>4.1124999999999998</v>
      </c>
      <c r="L24" s="14"/>
      <c r="M24" s="14"/>
      <c r="N24" s="14"/>
    </row>
    <row r="25" spans="1:14" s="14" customFormat="1" x14ac:dyDescent="0.2">
      <c r="A25" s="12">
        <v>5100</v>
      </c>
      <c r="B25" s="14" t="s">
        <v>34</v>
      </c>
      <c r="C25" s="5">
        <v>100</v>
      </c>
      <c r="D25" s="5">
        <v>0</v>
      </c>
      <c r="E25" s="24">
        <f t="shared" si="0"/>
        <v>0</v>
      </c>
      <c r="F25" s="25">
        <v>0</v>
      </c>
      <c r="G25" s="24">
        <f t="shared" si="1"/>
        <v>0</v>
      </c>
      <c r="H25" s="32">
        <f t="shared" si="2"/>
        <v>0</v>
      </c>
      <c r="I25" s="32">
        <f t="shared" si="3"/>
        <v>0</v>
      </c>
      <c r="J25" s="13"/>
      <c r="K25" s="13"/>
      <c r="L25" s="13"/>
      <c r="M25" s="13"/>
      <c r="N25" s="13"/>
    </row>
    <row r="26" spans="1:14" s="14" customFormat="1" x14ac:dyDescent="0.2">
      <c r="A26" s="12">
        <v>5300</v>
      </c>
      <c r="B26" s="14" t="s">
        <v>35</v>
      </c>
      <c r="C26" s="5">
        <v>3000</v>
      </c>
      <c r="D26" s="5">
        <v>750.64</v>
      </c>
      <c r="E26" s="24">
        <f t="shared" si="0"/>
        <v>1501.28</v>
      </c>
      <c r="F26" s="25">
        <v>5000</v>
      </c>
      <c r="G26" s="24">
        <f t="shared" si="1"/>
        <v>416.66666666666669</v>
      </c>
      <c r="H26" s="32">
        <f t="shared" si="2"/>
        <v>5.041666666666667</v>
      </c>
      <c r="I26" s="32">
        <f t="shared" si="3"/>
        <v>5.875</v>
      </c>
    </row>
    <row r="27" spans="1:14" s="14" customFormat="1" x14ac:dyDescent="0.2">
      <c r="A27" s="12">
        <v>5140</v>
      </c>
      <c r="B27" s="14" t="s">
        <v>36</v>
      </c>
      <c r="C27" s="5">
        <v>350</v>
      </c>
      <c r="D27" s="5">
        <v>0</v>
      </c>
      <c r="E27" s="24">
        <f t="shared" si="0"/>
        <v>0</v>
      </c>
      <c r="F27" s="25">
        <v>350</v>
      </c>
      <c r="G27" s="24">
        <f t="shared" si="1"/>
        <v>29.166666666666668</v>
      </c>
      <c r="H27" s="32">
        <f t="shared" si="2"/>
        <v>0.35291666666666666</v>
      </c>
      <c r="I27" s="32">
        <f t="shared" si="3"/>
        <v>0.41125</v>
      </c>
    </row>
    <row r="28" spans="1:14" s="14" customFormat="1" x14ac:dyDescent="0.2">
      <c r="A28" s="12">
        <v>7740</v>
      </c>
      <c r="B28" s="14" t="s">
        <v>37</v>
      </c>
      <c r="C28" s="5">
        <v>500</v>
      </c>
      <c r="D28" s="5">
        <v>575.52</v>
      </c>
      <c r="E28" s="24">
        <f t="shared" si="0"/>
        <v>1151.04</v>
      </c>
      <c r="F28" s="25">
        <v>700</v>
      </c>
      <c r="G28" s="24">
        <f t="shared" si="1"/>
        <v>58.333333333333336</v>
      </c>
      <c r="H28" s="32">
        <f t="shared" si="2"/>
        <v>0.70583333333333331</v>
      </c>
      <c r="I28" s="32">
        <f t="shared" si="3"/>
        <v>0.82250000000000001</v>
      </c>
      <c r="J28" s="13"/>
      <c r="K28" s="13"/>
      <c r="L28" s="13"/>
      <c r="M28" s="13"/>
      <c r="N28" s="13"/>
    </row>
    <row r="29" spans="1:14" s="14" customFormat="1" x14ac:dyDescent="0.2">
      <c r="A29" s="12">
        <v>5600</v>
      </c>
      <c r="B29" s="23" t="s">
        <v>41</v>
      </c>
      <c r="C29" s="5">
        <v>200</v>
      </c>
      <c r="D29" s="5">
        <v>51</v>
      </c>
      <c r="E29" s="24">
        <f t="shared" si="0"/>
        <v>102</v>
      </c>
      <c r="F29" s="25">
        <v>1000</v>
      </c>
      <c r="G29" s="24">
        <f t="shared" si="1"/>
        <v>83.333333333333329</v>
      </c>
      <c r="H29" s="32">
        <f t="shared" si="2"/>
        <v>1.0083333333333333</v>
      </c>
      <c r="I29" s="32">
        <f t="shared" si="3"/>
        <v>1.1749999999999998</v>
      </c>
    </row>
    <row r="30" spans="1:14" x14ac:dyDescent="0.2">
      <c r="A30" s="12">
        <v>5200</v>
      </c>
      <c r="B30" s="35" t="s">
        <v>46</v>
      </c>
      <c r="C30" s="5">
        <v>50</v>
      </c>
      <c r="D30" s="5">
        <v>0</v>
      </c>
      <c r="E30" s="24">
        <f t="shared" si="0"/>
        <v>0</v>
      </c>
      <c r="F30" s="25">
        <v>175</v>
      </c>
      <c r="G30" s="32">
        <f t="shared" si="1"/>
        <v>14.583333333333334</v>
      </c>
      <c r="H30" s="32">
        <f t="shared" si="2"/>
        <v>0.17645833333333333</v>
      </c>
      <c r="I30" s="32">
        <f t="shared" si="3"/>
        <v>0.205625</v>
      </c>
      <c r="L30" s="14"/>
      <c r="M30" s="14"/>
      <c r="N30" s="14"/>
    </row>
    <row r="31" spans="1:14" x14ac:dyDescent="0.2">
      <c r="A31" s="12">
        <v>5610</v>
      </c>
      <c r="B31" s="35" t="s">
        <v>55</v>
      </c>
      <c r="C31" s="5">
        <v>0</v>
      </c>
      <c r="D31" s="5"/>
      <c r="E31" s="5">
        <f t="shared" si="0"/>
        <v>0</v>
      </c>
      <c r="F31" s="25">
        <v>0</v>
      </c>
      <c r="G31" s="32">
        <f t="shared" si="1"/>
        <v>0</v>
      </c>
      <c r="H31" s="32">
        <f t="shared" si="2"/>
        <v>0</v>
      </c>
      <c r="I31" s="32">
        <f t="shared" si="3"/>
        <v>0</v>
      </c>
      <c r="J31" s="13"/>
      <c r="K31" s="13"/>
    </row>
    <row r="32" spans="1:14" x14ac:dyDescent="0.2">
      <c r="B32" s="20" t="s">
        <v>15</v>
      </c>
      <c r="C32" s="5"/>
      <c r="D32" s="5"/>
      <c r="E32" s="5"/>
      <c r="F32" s="25"/>
      <c r="G32" s="23"/>
      <c r="H32" s="32"/>
      <c r="I32" s="32"/>
      <c r="J32" s="13"/>
      <c r="K32" s="13"/>
    </row>
    <row r="33" spans="1:14" x14ac:dyDescent="0.2">
      <c r="A33" s="12">
        <v>8450</v>
      </c>
      <c r="B33" s="35" t="s">
        <v>78</v>
      </c>
      <c r="C33" s="5">
        <v>1000</v>
      </c>
      <c r="D33" s="5">
        <v>545</v>
      </c>
      <c r="E33" s="5">
        <f t="shared" ref="E33:E43" si="4">D33*2</f>
        <v>1090</v>
      </c>
      <c r="F33" s="25">
        <v>1000</v>
      </c>
      <c r="G33" s="32">
        <f t="shared" ref="G33:G43" si="5">F33/12</f>
        <v>83.333333333333329</v>
      </c>
      <c r="H33" s="32">
        <f t="shared" ref="H33:H43" si="6">$H$6*G33</f>
        <v>1.0083333333333333</v>
      </c>
      <c r="I33" s="32">
        <f t="shared" ref="I33:I43" si="7">$I$6*G33</f>
        <v>1.1749999999999998</v>
      </c>
      <c r="J33" s="13"/>
      <c r="K33" s="13"/>
    </row>
    <row r="34" spans="1:14" x14ac:dyDescent="0.2">
      <c r="A34" s="12">
        <v>8469</v>
      </c>
      <c r="B34" s="23" t="s">
        <v>79</v>
      </c>
      <c r="C34" s="5">
        <v>500</v>
      </c>
      <c r="D34" s="5">
        <v>304.32</v>
      </c>
      <c r="E34" s="24">
        <f t="shared" si="4"/>
        <v>608.64</v>
      </c>
      <c r="F34" s="25">
        <v>650</v>
      </c>
      <c r="G34" s="24">
        <f t="shared" si="5"/>
        <v>54.166666666666664</v>
      </c>
      <c r="H34" s="32">
        <f t="shared" si="6"/>
        <v>0.65541666666666665</v>
      </c>
      <c r="I34" s="32">
        <f t="shared" si="7"/>
        <v>0.76374999999999993</v>
      </c>
      <c r="J34" s="20"/>
      <c r="K34" s="20"/>
      <c r="L34" s="20"/>
      <c r="M34" s="20"/>
      <c r="N34" s="20"/>
    </row>
    <row r="35" spans="1:14" x14ac:dyDescent="0.2">
      <c r="A35" s="12">
        <v>8467</v>
      </c>
      <c r="B35" s="23" t="s">
        <v>80</v>
      </c>
      <c r="C35" s="5">
        <v>1500</v>
      </c>
      <c r="D35" s="5">
        <v>1679.37</v>
      </c>
      <c r="E35" s="24">
        <f t="shared" si="4"/>
        <v>3358.74</v>
      </c>
      <c r="F35" s="25">
        <v>2000</v>
      </c>
      <c r="G35" s="24">
        <f t="shared" si="5"/>
        <v>166.66666666666666</v>
      </c>
      <c r="H35" s="32">
        <f t="shared" si="6"/>
        <v>2.0166666666666666</v>
      </c>
      <c r="I35" s="32">
        <f t="shared" si="7"/>
        <v>2.3499999999999996</v>
      </c>
      <c r="J35" s="20"/>
      <c r="K35" s="20"/>
      <c r="L35" s="20"/>
      <c r="M35" s="20"/>
      <c r="N35" s="20"/>
    </row>
    <row r="36" spans="1:14" x14ac:dyDescent="0.2">
      <c r="A36" s="12">
        <v>8468</v>
      </c>
      <c r="B36" s="23" t="s">
        <v>84</v>
      </c>
      <c r="C36" s="5">
        <v>0</v>
      </c>
      <c r="D36" s="5"/>
      <c r="E36" s="24">
        <f t="shared" si="4"/>
        <v>0</v>
      </c>
      <c r="F36" s="25">
        <v>1200</v>
      </c>
      <c r="G36" s="24">
        <f t="shared" si="5"/>
        <v>100</v>
      </c>
      <c r="H36" s="32">
        <f t="shared" si="6"/>
        <v>1.21</v>
      </c>
      <c r="I36" s="32">
        <f t="shared" si="7"/>
        <v>1.41</v>
      </c>
      <c r="J36" s="20"/>
      <c r="K36" s="20"/>
      <c r="L36" s="20"/>
      <c r="M36" s="20"/>
      <c r="N36" s="20"/>
    </row>
    <row r="37" spans="1:14" x14ac:dyDescent="0.2">
      <c r="A37" s="12">
        <v>8459</v>
      </c>
      <c r="B37" s="23" t="s">
        <v>81</v>
      </c>
      <c r="C37" s="5">
        <v>1500</v>
      </c>
      <c r="D37" s="5">
        <v>2333.5100000000002</v>
      </c>
      <c r="E37" s="24">
        <f t="shared" si="4"/>
        <v>4667.0200000000004</v>
      </c>
      <c r="F37" s="25">
        <v>2500</v>
      </c>
      <c r="G37" s="24">
        <f t="shared" si="5"/>
        <v>208.33333333333334</v>
      </c>
      <c r="H37" s="32">
        <f t="shared" si="6"/>
        <v>2.5208333333333335</v>
      </c>
      <c r="I37" s="32">
        <f t="shared" si="7"/>
        <v>2.9375</v>
      </c>
      <c r="J37" s="20"/>
      <c r="K37" s="20"/>
      <c r="L37" s="20"/>
      <c r="M37" s="20"/>
      <c r="N37" s="20"/>
    </row>
    <row r="38" spans="1:14" x14ac:dyDescent="0.2">
      <c r="A38" s="12">
        <v>7951</v>
      </c>
      <c r="B38" s="23" t="s">
        <v>85</v>
      </c>
      <c r="C38" s="5">
        <v>500</v>
      </c>
      <c r="D38" s="5">
        <v>480</v>
      </c>
      <c r="E38" s="24">
        <f t="shared" si="4"/>
        <v>960</v>
      </c>
      <c r="F38" s="25">
        <v>1700</v>
      </c>
      <c r="G38" s="24">
        <f t="shared" si="5"/>
        <v>141.66666666666666</v>
      </c>
      <c r="H38" s="32">
        <f t="shared" si="6"/>
        <v>1.7141666666666664</v>
      </c>
      <c r="I38" s="32">
        <f t="shared" si="7"/>
        <v>1.9974999999999998</v>
      </c>
      <c r="J38" s="13"/>
      <c r="K38" s="13"/>
    </row>
    <row r="39" spans="1:14" s="20" customFormat="1" x14ac:dyDescent="0.2">
      <c r="A39" s="12">
        <v>8411</v>
      </c>
      <c r="B39" s="23" t="s">
        <v>86</v>
      </c>
      <c r="C39" s="5">
        <v>1500</v>
      </c>
      <c r="D39" s="5">
        <v>1200</v>
      </c>
      <c r="E39" s="24">
        <f t="shared" si="4"/>
        <v>2400</v>
      </c>
      <c r="F39" s="25">
        <v>3000</v>
      </c>
      <c r="G39" s="24">
        <f t="shared" si="5"/>
        <v>250</v>
      </c>
      <c r="H39" s="32">
        <f t="shared" si="6"/>
        <v>3.0249999999999999</v>
      </c>
      <c r="I39" s="32">
        <f t="shared" si="7"/>
        <v>3.5249999999999999</v>
      </c>
      <c r="J39" s="13"/>
      <c r="K39" s="13"/>
      <c r="L39" s="13"/>
      <c r="M39" s="13"/>
      <c r="N39" s="13"/>
    </row>
    <row r="40" spans="1:14" s="20" customFormat="1" x14ac:dyDescent="0.2">
      <c r="A40" s="12">
        <v>8400</v>
      </c>
      <c r="B40" s="23" t="s">
        <v>82</v>
      </c>
      <c r="C40" s="5">
        <v>8000</v>
      </c>
      <c r="D40" s="5">
        <v>5992.31</v>
      </c>
      <c r="E40" s="24">
        <f t="shared" si="4"/>
        <v>11984.62</v>
      </c>
      <c r="F40" s="25">
        <v>10000</v>
      </c>
      <c r="G40" s="24">
        <f t="shared" si="5"/>
        <v>833.33333333333337</v>
      </c>
      <c r="H40" s="32">
        <f t="shared" si="6"/>
        <v>10.083333333333334</v>
      </c>
      <c r="I40" s="32">
        <f t="shared" si="7"/>
        <v>11.75</v>
      </c>
      <c r="J40" s="13"/>
      <c r="K40" s="13"/>
      <c r="L40" s="13"/>
      <c r="M40" s="13"/>
      <c r="N40" s="13"/>
    </row>
    <row r="41" spans="1:14" s="20" customFormat="1" x14ac:dyDescent="0.2">
      <c r="A41" s="12">
        <v>5501</v>
      </c>
      <c r="B41" s="23" t="s">
        <v>83</v>
      </c>
      <c r="C41" s="5">
        <v>500</v>
      </c>
      <c r="D41" s="5"/>
      <c r="E41" s="24">
        <f t="shared" si="4"/>
        <v>0</v>
      </c>
      <c r="F41" s="25">
        <v>500</v>
      </c>
      <c r="G41" s="24">
        <f t="shared" si="5"/>
        <v>41.666666666666664</v>
      </c>
      <c r="H41" s="32">
        <f t="shared" si="6"/>
        <v>0.50416666666666665</v>
      </c>
      <c r="I41" s="32">
        <f t="shared" si="7"/>
        <v>0.58749999999999991</v>
      </c>
      <c r="J41" s="13"/>
      <c r="K41" s="13"/>
      <c r="L41" s="13"/>
      <c r="M41" s="13"/>
      <c r="N41" s="13"/>
    </row>
    <row r="42" spans="1:14" s="20" customFormat="1" x14ac:dyDescent="0.2">
      <c r="A42" s="12">
        <v>7000</v>
      </c>
      <c r="B42" s="23" t="s">
        <v>87</v>
      </c>
      <c r="C42" s="5">
        <v>1000</v>
      </c>
      <c r="D42" s="5">
        <v>697.24</v>
      </c>
      <c r="E42" s="24">
        <f t="shared" si="4"/>
        <v>1394.48</v>
      </c>
      <c r="F42" s="25">
        <v>7500</v>
      </c>
      <c r="G42" s="24">
        <f t="shared" si="5"/>
        <v>625</v>
      </c>
      <c r="H42" s="32">
        <f t="shared" si="6"/>
        <v>7.5625</v>
      </c>
      <c r="I42" s="32">
        <f t="shared" si="7"/>
        <v>8.8125</v>
      </c>
      <c r="J42" s="13"/>
      <c r="K42" s="13"/>
      <c r="L42" s="13"/>
      <c r="M42" s="13"/>
      <c r="N42" s="13"/>
    </row>
    <row r="43" spans="1:14" x14ac:dyDescent="0.2">
      <c r="A43" s="12">
        <v>8491</v>
      </c>
      <c r="B43" s="35" t="s">
        <v>88</v>
      </c>
      <c r="C43" s="5">
        <v>10580</v>
      </c>
      <c r="D43" s="5">
        <v>5290.08</v>
      </c>
      <c r="E43" s="5">
        <f t="shared" si="4"/>
        <v>10580.16</v>
      </c>
      <c r="F43" s="25">
        <v>11000</v>
      </c>
      <c r="G43" s="32">
        <f t="shared" si="5"/>
        <v>916.66666666666663</v>
      </c>
      <c r="H43" s="32">
        <f t="shared" si="6"/>
        <v>11.091666666666665</v>
      </c>
      <c r="I43" s="32">
        <f t="shared" si="7"/>
        <v>12.924999999999999</v>
      </c>
      <c r="J43" s="13"/>
      <c r="K43" s="13"/>
    </row>
    <row r="44" spans="1:14" x14ac:dyDescent="0.2">
      <c r="B44" s="20" t="s">
        <v>16</v>
      </c>
      <c r="C44" s="5"/>
      <c r="D44" s="5"/>
      <c r="E44" s="5"/>
      <c r="F44" s="25"/>
      <c r="G44" s="32"/>
      <c r="H44" s="32"/>
      <c r="I44" s="32"/>
      <c r="J44" s="13"/>
      <c r="K44" s="13"/>
    </row>
    <row r="45" spans="1:14" x14ac:dyDescent="0.2">
      <c r="A45" s="12">
        <v>5145</v>
      </c>
      <c r="B45" s="14" t="s">
        <v>1</v>
      </c>
      <c r="C45" s="5">
        <v>320</v>
      </c>
      <c r="D45" s="5">
        <v>0</v>
      </c>
      <c r="E45" s="24">
        <v>320</v>
      </c>
      <c r="F45" s="25">
        <v>320</v>
      </c>
      <c r="G45" s="24">
        <f>F45/12</f>
        <v>26.666666666666668</v>
      </c>
      <c r="H45" s="32">
        <f>$H$6*G45</f>
        <v>0.32266666666666666</v>
      </c>
      <c r="I45" s="32">
        <f>$I$6*G45</f>
        <v>0.376</v>
      </c>
      <c r="J45" s="13"/>
      <c r="K45" s="13"/>
    </row>
    <row r="46" spans="1:14" x14ac:dyDescent="0.2">
      <c r="A46" s="12">
        <v>5150</v>
      </c>
      <c r="B46" s="14" t="s">
        <v>2</v>
      </c>
      <c r="C46" s="5">
        <v>61</v>
      </c>
      <c r="D46" s="5">
        <v>61.25</v>
      </c>
      <c r="E46" s="24">
        <v>61.25</v>
      </c>
      <c r="F46" s="25">
        <v>61.25</v>
      </c>
      <c r="G46" s="24">
        <f>F46/12</f>
        <v>5.104166666666667</v>
      </c>
      <c r="H46" s="32">
        <f>$H$6*G46</f>
        <v>6.1760416666666672E-2</v>
      </c>
      <c r="I46" s="32">
        <f>$I$6*G46</f>
        <v>7.1968749999999998E-2</v>
      </c>
      <c r="J46" s="13"/>
      <c r="K46" s="13"/>
    </row>
    <row r="47" spans="1:14" x14ac:dyDescent="0.2">
      <c r="A47" s="12">
        <v>5141</v>
      </c>
      <c r="B47" s="14" t="s">
        <v>23</v>
      </c>
      <c r="C47" s="5">
        <v>0</v>
      </c>
      <c r="D47" s="5">
        <v>0</v>
      </c>
      <c r="E47" s="24">
        <v>0</v>
      </c>
      <c r="F47" s="25">
        <v>0</v>
      </c>
      <c r="G47" s="24">
        <f>F47/12</f>
        <v>0</v>
      </c>
      <c r="H47" s="32">
        <f>$H$6*G47</f>
        <v>0</v>
      </c>
      <c r="I47" s="32">
        <f>$I$6*G47</f>
        <v>0</v>
      </c>
      <c r="J47" s="13"/>
      <c r="K47" s="13"/>
    </row>
    <row r="48" spans="1:14" x14ac:dyDescent="0.2">
      <c r="A48" s="12">
        <v>5756</v>
      </c>
      <c r="B48" s="14" t="s">
        <v>24</v>
      </c>
      <c r="C48" s="5">
        <v>0</v>
      </c>
      <c r="D48" s="5">
        <v>0</v>
      </c>
      <c r="E48" s="24">
        <v>0</v>
      </c>
      <c r="F48" s="25">
        <v>0</v>
      </c>
      <c r="G48" s="24">
        <f>F48/12</f>
        <v>0</v>
      </c>
      <c r="H48" s="32">
        <f>$H$6*G48</f>
        <v>0</v>
      </c>
      <c r="I48" s="32">
        <f>$I$6*G48</f>
        <v>0</v>
      </c>
      <c r="J48" s="13"/>
      <c r="K48" s="13"/>
    </row>
    <row r="49" spans="1:11" x14ac:dyDescent="0.2">
      <c r="B49" s="20" t="s">
        <v>17</v>
      </c>
      <c r="C49" s="23"/>
      <c r="D49" s="5"/>
      <c r="E49" s="5"/>
      <c r="F49" s="25"/>
      <c r="G49" s="32"/>
      <c r="H49" s="32"/>
      <c r="I49" s="32"/>
      <c r="J49" s="13"/>
      <c r="K49" s="13"/>
    </row>
    <row r="50" spans="1:11" x14ac:dyDescent="0.2">
      <c r="A50" s="12">
        <v>9100</v>
      </c>
      <c r="B50" s="23" t="s">
        <v>42</v>
      </c>
      <c r="C50" s="5">
        <v>38826</v>
      </c>
      <c r="D50" s="5"/>
      <c r="E50" s="5">
        <f t="shared" ref="E50:E55" si="8">D50*2</f>
        <v>0</v>
      </c>
      <c r="F50" s="25">
        <f>'G Rsv'!H6</f>
        <v>16398.763333333332</v>
      </c>
      <c r="G50" s="32">
        <f t="shared" ref="G50:G55" si="9">F50/12</f>
        <v>1366.563611111111</v>
      </c>
      <c r="H50" s="32">
        <f t="shared" ref="H50:H55" si="10">$H$6*G50</f>
        <v>16.535419694444442</v>
      </c>
      <c r="I50" s="32">
        <f t="shared" ref="I50:I55" si="11">$I$6*G50</f>
        <v>19.268546916666665</v>
      </c>
      <c r="J50" s="13"/>
      <c r="K50" s="13"/>
    </row>
    <row r="51" spans="1:11" x14ac:dyDescent="0.2">
      <c r="A51" s="12">
        <v>9200</v>
      </c>
      <c r="B51" s="23" t="s">
        <v>43</v>
      </c>
      <c r="C51" s="5">
        <v>4762</v>
      </c>
      <c r="D51" s="5"/>
      <c r="E51" s="24">
        <f t="shared" si="8"/>
        <v>0</v>
      </c>
      <c r="F51" s="25">
        <f>'G Rsv'!H7</f>
        <v>4761.8999999999996</v>
      </c>
      <c r="G51" s="24">
        <f t="shared" si="9"/>
        <v>396.82499999999999</v>
      </c>
      <c r="H51" s="32">
        <f t="shared" si="10"/>
        <v>4.8015824999999994</v>
      </c>
      <c r="I51" s="32">
        <f t="shared" si="11"/>
        <v>5.5952324999999998</v>
      </c>
      <c r="J51" s="13"/>
      <c r="K51" s="13"/>
    </row>
    <row r="52" spans="1:11" x14ac:dyDescent="0.2">
      <c r="A52" s="12">
        <v>9300</v>
      </c>
      <c r="B52" s="23" t="s">
        <v>44</v>
      </c>
      <c r="C52" s="5">
        <v>1024</v>
      </c>
      <c r="D52" s="5"/>
      <c r="E52" s="24">
        <f t="shared" si="8"/>
        <v>0</v>
      </c>
      <c r="F52" s="25">
        <f>'G Rsv'!H8</f>
        <v>964.19333333333327</v>
      </c>
      <c r="G52" s="24">
        <f t="shared" si="9"/>
        <v>80.349444444444444</v>
      </c>
      <c r="H52" s="32">
        <f t="shared" si="10"/>
        <v>0.97222827777777776</v>
      </c>
      <c r="I52" s="32">
        <f t="shared" si="11"/>
        <v>1.1329271666666667</v>
      </c>
      <c r="J52" s="13"/>
      <c r="K52" s="13"/>
    </row>
    <row r="53" spans="1:11" x14ac:dyDescent="0.2">
      <c r="A53" s="12">
        <v>9400</v>
      </c>
      <c r="B53" s="23" t="s">
        <v>61</v>
      </c>
      <c r="C53" s="5">
        <v>14581</v>
      </c>
      <c r="D53" s="5"/>
      <c r="E53" s="24">
        <f t="shared" si="8"/>
        <v>0</v>
      </c>
      <c r="F53" s="25">
        <f>'G Rsv'!H9</f>
        <v>12361.689999999999</v>
      </c>
      <c r="G53" s="24">
        <f t="shared" si="9"/>
        <v>1030.1408333333331</v>
      </c>
      <c r="H53" s="32">
        <f t="shared" si="10"/>
        <v>12.464704083333331</v>
      </c>
      <c r="I53" s="32">
        <f t="shared" si="11"/>
        <v>14.524985749999997</v>
      </c>
      <c r="J53" s="13"/>
      <c r="K53" s="13"/>
    </row>
    <row r="54" spans="1:11" x14ac:dyDescent="0.2">
      <c r="A54" s="12">
        <v>9610</v>
      </c>
      <c r="B54" s="23" t="s">
        <v>62</v>
      </c>
      <c r="C54" s="5">
        <v>3750</v>
      </c>
      <c r="D54" s="5"/>
      <c r="E54" s="24">
        <f t="shared" si="8"/>
        <v>0</v>
      </c>
      <c r="F54" s="25">
        <f>'G Rsv'!H11</f>
        <v>0</v>
      </c>
      <c r="G54" s="24">
        <f t="shared" si="9"/>
        <v>0</v>
      </c>
      <c r="H54" s="32">
        <f t="shared" si="10"/>
        <v>0</v>
      </c>
      <c r="I54" s="32">
        <f t="shared" si="11"/>
        <v>0</v>
      </c>
      <c r="J54" s="13"/>
      <c r="K54" s="13"/>
    </row>
    <row r="55" spans="1:11" x14ac:dyDescent="0.2">
      <c r="A55" s="12">
        <v>9820</v>
      </c>
      <c r="B55" s="23" t="s">
        <v>63</v>
      </c>
      <c r="C55" s="5">
        <v>7611</v>
      </c>
      <c r="D55" s="5"/>
      <c r="E55" s="24">
        <f t="shared" si="8"/>
        <v>0</v>
      </c>
      <c r="F55" s="25">
        <f>'G Rsv'!H10</f>
        <v>7293.9563636363628</v>
      </c>
      <c r="G55" s="24">
        <f t="shared" si="9"/>
        <v>607.8296969696969</v>
      </c>
      <c r="H55" s="32">
        <f t="shared" si="10"/>
        <v>7.354739333333332</v>
      </c>
      <c r="I55" s="32">
        <f t="shared" si="11"/>
        <v>8.5703987272727264</v>
      </c>
      <c r="J55" s="13"/>
      <c r="K55" s="13"/>
    </row>
    <row r="56" spans="1:11" x14ac:dyDescent="0.2">
      <c r="B56" s="23" t="s">
        <v>73</v>
      </c>
      <c r="C56" s="5"/>
      <c r="D56" s="5"/>
      <c r="E56" s="24"/>
      <c r="F56" s="25">
        <f>'G Rsv'!H12</f>
        <v>4000</v>
      </c>
      <c r="G56" s="24">
        <f>F56/12</f>
        <v>333.33333333333331</v>
      </c>
      <c r="H56" s="32">
        <f>$H$6*G56</f>
        <v>4.0333333333333332</v>
      </c>
      <c r="I56" s="32">
        <f>$I$6*G56</f>
        <v>4.6999999999999993</v>
      </c>
      <c r="J56" s="13"/>
      <c r="K56" s="13"/>
    </row>
    <row r="57" spans="1:11" x14ac:dyDescent="0.2">
      <c r="B57" s="23" t="s">
        <v>74</v>
      </c>
      <c r="C57" s="5"/>
      <c r="D57" s="5"/>
      <c r="E57" s="24"/>
      <c r="F57" s="25">
        <f>'G Rsv'!H13</f>
        <v>3928.5714285714284</v>
      </c>
      <c r="G57" s="24">
        <f>F57/12</f>
        <v>327.38095238095235</v>
      </c>
      <c r="H57" s="32">
        <f>$H$6*G57</f>
        <v>3.9613095238095233</v>
      </c>
      <c r="I57" s="32">
        <f>$I$6*G57</f>
        <v>4.6160714285714279</v>
      </c>
      <c r="J57" s="13"/>
      <c r="K57" s="13"/>
    </row>
    <row r="58" spans="1:11" x14ac:dyDescent="0.2">
      <c r="B58" s="23" t="s">
        <v>75</v>
      </c>
      <c r="C58" s="5"/>
      <c r="D58" s="5"/>
      <c r="E58" s="24"/>
      <c r="F58" s="25">
        <f>'G Rsv'!H14</f>
        <v>12894.736842105263</v>
      </c>
      <c r="G58" s="24">
        <f>F58/12</f>
        <v>1074.5614035087719</v>
      </c>
      <c r="H58" s="32">
        <f>$H$6*G58</f>
        <v>13.00219298245614</v>
      </c>
      <c r="I58" s="32">
        <f>$I$6*G58</f>
        <v>15.151315789473685</v>
      </c>
      <c r="J58" s="13"/>
      <c r="K58" s="13"/>
    </row>
    <row r="59" spans="1:11" x14ac:dyDescent="0.2">
      <c r="B59" s="23" t="s">
        <v>76</v>
      </c>
      <c r="C59" s="5"/>
      <c r="D59" s="5"/>
      <c r="E59" s="24"/>
      <c r="F59" s="25">
        <f>'G Rsv'!H15</f>
        <v>5052.6315789473683</v>
      </c>
      <c r="G59" s="24">
        <f>F59/12</f>
        <v>421.05263157894734</v>
      </c>
      <c r="H59" s="32">
        <f>$H$6*G59</f>
        <v>5.094736842105263</v>
      </c>
      <c r="I59" s="32">
        <f>$I$6*G59</f>
        <v>5.9368421052631577</v>
      </c>
      <c r="J59" s="13"/>
      <c r="K59" s="13"/>
    </row>
    <row r="60" spans="1:11" ht="13.5" thickBot="1" x14ac:dyDescent="0.25">
      <c r="B60" s="23" t="s">
        <v>77</v>
      </c>
      <c r="C60" s="5"/>
      <c r="D60" s="5"/>
      <c r="E60" s="24"/>
      <c r="F60" s="25">
        <f>'G Rsv'!H16</f>
        <v>2777.7777777777778</v>
      </c>
      <c r="G60" s="24">
        <f>F60/12</f>
        <v>231.4814814814815</v>
      </c>
      <c r="H60" s="32">
        <f>$H$6*G60</f>
        <v>2.800925925925926</v>
      </c>
      <c r="I60" s="32">
        <f>$I$6*G60</f>
        <v>3.2638888888888888</v>
      </c>
      <c r="J60" s="13"/>
      <c r="K60" s="13"/>
    </row>
    <row r="61" spans="1:11" ht="13.5" thickBot="1" x14ac:dyDescent="0.25">
      <c r="B61" s="28" t="s">
        <v>64</v>
      </c>
      <c r="C61" s="36">
        <f t="shared" ref="C61:I61" si="12">SUM(C17:C60)</f>
        <v>317870</v>
      </c>
      <c r="D61" s="36">
        <f t="shared" si="12"/>
        <v>113394.45</v>
      </c>
      <c r="E61" s="36">
        <f t="shared" si="12"/>
        <v>227047.65</v>
      </c>
      <c r="F61" s="36">
        <f t="shared" si="12"/>
        <v>338005.53065770486</v>
      </c>
      <c r="G61" s="36">
        <f t="shared" si="12"/>
        <v>28167.127554808743</v>
      </c>
      <c r="H61" s="36">
        <f t="shared" si="12"/>
        <v>340.82224341318584</v>
      </c>
      <c r="I61" s="36">
        <f t="shared" si="12"/>
        <v>397.1564985228033</v>
      </c>
      <c r="J61" s="13"/>
      <c r="K61" s="13"/>
    </row>
    <row r="62" spans="1:11" x14ac:dyDescent="0.2">
      <c r="F62" s="18"/>
      <c r="H62" s="18"/>
      <c r="I62" s="18"/>
      <c r="J62" s="13"/>
      <c r="K62" s="13"/>
    </row>
  </sheetData>
  <sheetProtection selectLockedCells="1"/>
  <mergeCells count="5">
    <mergeCell ref="H5:I5"/>
    <mergeCell ref="B1:I1"/>
    <mergeCell ref="B2:I2"/>
    <mergeCell ref="B3:I3"/>
    <mergeCell ref="B4:I4"/>
  </mergeCells>
  <phoneticPr fontId="0" type="noConversion"/>
  <printOptions horizontalCentered="1" verticalCentered="1" gridLines="1"/>
  <pageMargins left="0.46" right="0.75" top="0.67" bottom="0.27" header="0.23" footer="0.18"/>
  <pageSetup scale="70" orientation="landscape" r:id="rId1"/>
  <headerFooter alignWithMargins="0">
    <oddFooter>&amp;L__________________________
Approval
__________________________
Date</oddFooter>
  </headerFooter>
  <ignoredErrors>
    <ignoredError sqref="G10:I15 E11:E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4"/>
  <sheetViews>
    <sheetView zoomScaleNormal="100" workbookViewId="0">
      <selection activeCell="A8" sqref="A8"/>
    </sheetView>
  </sheetViews>
  <sheetFormatPr defaultColWidth="9.140625" defaultRowHeight="13.5" customHeight="1" x14ac:dyDescent="0.2"/>
  <cols>
    <col min="1" max="1" width="63" style="1" customWidth="1"/>
    <col min="2" max="2" width="11" style="1" customWidth="1"/>
    <col min="3" max="3" width="11.42578125" style="1" customWidth="1"/>
    <col min="4" max="4" width="16.28515625" style="1" customWidth="1"/>
    <col min="5" max="6" width="13.140625" style="1" customWidth="1"/>
    <col min="7" max="7" width="12.42578125" style="1" customWidth="1"/>
    <col min="8" max="8" width="13.7109375" style="1" customWidth="1"/>
    <col min="9" max="9" width="11.42578125" style="1" customWidth="1"/>
    <col min="10" max="11" width="9.140625" style="1" customWidth="1"/>
    <col min="12" max="15" width="0" style="1" hidden="1" customWidth="1"/>
    <col min="16" max="16384" width="9.140625" style="1"/>
  </cols>
  <sheetData>
    <row r="1" spans="1:9" ht="13.5" customHeight="1" x14ac:dyDescent="0.2">
      <c r="A1" s="2" t="s">
        <v>19</v>
      </c>
      <c r="H1" s="3"/>
      <c r="I1" s="3"/>
    </row>
    <row r="2" spans="1:9" ht="13.5" customHeight="1" x14ac:dyDescent="0.2">
      <c r="A2" s="2" t="s">
        <v>3</v>
      </c>
      <c r="H2" s="3"/>
      <c r="I2" s="3"/>
    </row>
    <row r="3" spans="1:9" ht="13.5" customHeight="1" x14ac:dyDescent="0.2">
      <c r="A3" s="2" t="s">
        <v>65</v>
      </c>
      <c r="D3" s="3"/>
      <c r="E3" s="3"/>
      <c r="F3" s="3"/>
      <c r="G3" s="3"/>
      <c r="H3" s="3"/>
      <c r="I3" s="3"/>
    </row>
    <row r="4" spans="1:9" ht="13.5" customHeight="1" x14ac:dyDescent="0.2">
      <c r="B4" s="3"/>
      <c r="C4" s="3"/>
      <c r="D4" s="3"/>
      <c r="E4" s="3"/>
      <c r="F4" s="3"/>
      <c r="G4" s="3"/>
      <c r="H4" s="3"/>
      <c r="I4" s="3"/>
    </row>
    <row r="5" spans="1:9" ht="39.75" customHeight="1" x14ac:dyDescent="0.2">
      <c r="A5" s="6" t="s">
        <v>4</v>
      </c>
      <c r="B5" s="7" t="s">
        <v>5</v>
      </c>
      <c r="C5" s="8" t="s">
        <v>6</v>
      </c>
      <c r="D5" s="9" t="s">
        <v>7</v>
      </c>
      <c r="E5" s="10" t="s">
        <v>66</v>
      </c>
      <c r="F5" s="10" t="s">
        <v>29</v>
      </c>
      <c r="G5" s="7" t="s">
        <v>8</v>
      </c>
      <c r="H5" s="11" t="s">
        <v>57</v>
      </c>
      <c r="I5" s="8" t="s">
        <v>67</v>
      </c>
    </row>
    <row r="6" spans="1:9" ht="30.75" customHeight="1" x14ac:dyDescent="0.45">
      <c r="A6" s="56" t="s">
        <v>56</v>
      </c>
      <c r="B6" s="38">
        <v>25</v>
      </c>
      <c r="C6" s="38">
        <v>12</v>
      </c>
      <c r="D6" s="39">
        <v>375000</v>
      </c>
      <c r="E6" s="40">
        <v>178214.84</v>
      </c>
      <c r="F6" s="39">
        <v>0</v>
      </c>
      <c r="G6" s="40">
        <f t="shared" ref="G6:G11" si="0">D6-E6-F6</f>
        <v>196785.16</v>
      </c>
      <c r="H6" s="40">
        <f>G6/C6</f>
        <v>16398.763333333332</v>
      </c>
      <c r="I6" s="40">
        <f>H6/12</f>
        <v>1366.563611111111</v>
      </c>
    </row>
    <row r="7" spans="1:9" ht="19.5" customHeight="1" x14ac:dyDescent="0.45">
      <c r="A7" s="56" t="s">
        <v>89</v>
      </c>
      <c r="B7" s="38">
        <v>10</v>
      </c>
      <c r="C7" s="38">
        <v>5</v>
      </c>
      <c r="D7" s="39">
        <v>75000</v>
      </c>
      <c r="E7" s="40">
        <v>51190.5</v>
      </c>
      <c r="F7" s="39">
        <v>0</v>
      </c>
      <c r="G7" s="40">
        <f t="shared" si="0"/>
        <v>23809.5</v>
      </c>
      <c r="H7" s="40">
        <f>G7/C7</f>
        <v>4761.8999999999996</v>
      </c>
      <c r="I7" s="40">
        <f>SUM(H7/12)</f>
        <v>396.82499999999999</v>
      </c>
    </row>
    <row r="8" spans="1:9" ht="18" customHeight="1" x14ac:dyDescent="0.45">
      <c r="A8" s="56" t="s">
        <v>50</v>
      </c>
      <c r="B8" s="38">
        <v>25</v>
      </c>
      <c r="C8" s="38">
        <v>24</v>
      </c>
      <c r="D8" s="39">
        <v>35000</v>
      </c>
      <c r="E8" s="45">
        <v>11859.36</v>
      </c>
      <c r="F8" s="39">
        <v>0</v>
      </c>
      <c r="G8" s="40">
        <f t="shared" si="0"/>
        <v>23140.639999999999</v>
      </c>
      <c r="H8" s="40">
        <f t="shared" ref="H8:H16" si="1">SUM(G8/C8)</f>
        <v>964.19333333333327</v>
      </c>
      <c r="I8" s="40">
        <f>H8/12</f>
        <v>80.349444444444444</v>
      </c>
    </row>
    <row r="9" spans="1:9" ht="18" customHeight="1" x14ac:dyDescent="0.45">
      <c r="A9" s="56" t="s">
        <v>25</v>
      </c>
      <c r="B9" s="41">
        <v>10</v>
      </c>
      <c r="C9" s="38">
        <v>5</v>
      </c>
      <c r="D9" s="42">
        <v>100000</v>
      </c>
      <c r="E9" s="43">
        <v>38191.550000000003</v>
      </c>
      <c r="F9" s="42">
        <v>0</v>
      </c>
      <c r="G9" s="40">
        <f t="shared" si="0"/>
        <v>61808.45</v>
      </c>
      <c r="H9" s="40">
        <f t="shared" si="1"/>
        <v>12361.689999999999</v>
      </c>
      <c r="I9" s="40">
        <f>SUM(H9/12)</f>
        <v>1030.1408333333331</v>
      </c>
    </row>
    <row r="10" spans="1:9" ht="17.25" customHeight="1" x14ac:dyDescent="0.45">
      <c r="A10" s="56" t="s">
        <v>51</v>
      </c>
      <c r="B10" s="41">
        <v>25</v>
      </c>
      <c r="C10" s="44">
        <v>11</v>
      </c>
      <c r="D10" s="42">
        <v>125000</v>
      </c>
      <c r="E10" s="43">
        <v>44766.48</v>
      </c>
      <c r="F10" s="42">
        <v>0</v>
      </c>
      <c r="G10" s="40">
        <f t="shared" si="0"/>
        <v>80233.51999999999</v>
      </c>
      <c r="H10" s="40">
        <f t="shared" si="1"/>
        <v>7293.9563636363628</v>
      </c>
      <c r="I10" s="40">
        <f>SUM(H10/12)</f>
        <v>607.8296969696969</v>
      </c>
    </row>
    <row r="11" spans="1:9" ht="20.25" customHeight="1" x14ac:dyDescent="0.45">
      <c r="A11" s="56" t="s">
        <v>52</v>
      </c>
      <c r="B11" s="41">
        <v>10</v>
      </c>
      <c r="C11" s="38">
        <v>1</v>
      </c>
      <c r="D11" s="42">
        <v>6247.96</v>
      </c>
      <c r="E11" s="43">
        <v>6247.96</v>
      </c>
      <c r="F11" s="42">
        <v>0</v>
      </c>
      <c r="G11" s="40">
        <f t="shared" si="0"/>
        <v>0</v>
      </c>
      <c r="H11" s="40">
        <f t="shared" si="1"/>
        <v>0</v>
      </c>
      <c r="I11" s="40">
        <f t="shared" ref="I11:I16" si="2">H11/12</f>
        <v>0</v>
      </c>
    </row>
    <row r="12" spans="1:9" ht="20.25" customHeight="1" x14ac:dyDescent="0.45">
      <c r="A12" s="59" t="s">
        <v>68</v>
      </c>
      <c r="B12" s="46">
        <v>10</v>
      </c>
      <c r="C12" s="47">
        <v>5</v>
      </c>
      <c r="D12" s="48">
        <v>20000</v>
      </c>
      <c r="E12" s="49"/>
      <c r="F12" s="48"/>
      <c r="G12" s="40">
        <f>D12-E12-F12</f>
        <v>20000</v>
      </c>
      <c r="H12" s="40">
        <f t="shared" si="1"/>
        <v>4000</v>
      </c>
      <c r="I12" s="40">
        <f t="shared" si="2"/>
        <v>333.33333333333331</v>
      </c>
    </row>
    <row r="13" spans="1:9" ht="20.25" customHeight="1" x14ac:dyDescent="0.45">
      <c r="A13" s="59" t="s">
        <v>69</v>
      </c>
      <c r="B13" s="46">
        <v>25</v>
      </c>
      <c r="C13" s="47">
        <v>14</v>
      </c>
      <c r="D13" s="48">
        <v>55000</v>
      </c>
      <c r="E13" s="49"/>
      <c r="F13" s="48"/>
      <c r="G13" s="40">
        <f>D13-E13-F13</f>
        <v>55000</v>
      </c>
      <c r="H13" s="40">
        <f t="shared" si="1"/>
        <v>3928.5714285714284</v>
      </c>
      <c r="I13" s="40">
        <f t="shared" si="2"/>
        <v>327.38095238095235</v>
      </c>
    </row>
    <row r="14" spans="1:9" ht="15" customHeight="1" x14ac:dyDescent="0.2">
      <c r="A14" s="54" t="s">
        <v>70</v>
      </c>
      <c r="B14" s="46">
        <v>65</v>
      </c>
      <c r="C14" s="47">
        <v>19</v>
      </c>
      <c r="D14" s="48">
        <v>245000</v>
      </c>
      <c r="E14" s="49"/>
      <c r="F14" s="48"/>
      <c r="G14" s="40">
        <f>D14-E14-F14</f>
        <v>245000</v>
      </c>
      <c r="H14" s="40">
        <f t="shared" si="1"/>
        <v>12894.736842105263</v>
      </c>
      <c r="I14" s="40">
        <f t="shared" si="2"/>
        <v>1074.5614035087719</v>
      </c>
    </row>
    <row r="15" spans="1:9" ht="15" customHeight="1" x14ac:dyDescent="0.2">
      <c r="A15" s="2" t="s">
        <v>71</v>
      </c>
      <c r="B15" s="60">
        <v>65</v>
      </c>
      <c r="C15" s="61">
        <v>19</v>
      </c>
      <c r="D15" s="62">
        <v>96000</v>
      </c>
      <c r="E15" s="63"/>
      <c r="F15" s="62"/>
      <c r="G15" s="40">
        <f>D15-E15-F15</f>
        <v>96000</v>
      </c>
      <c r="H15" s="40">
        <f t="shared" si="1"/>
        <v>5052.6315789473683</v>
      </c>
      <c r="I15" s="40">
        <f t="shared" si="2"/>
        <v>421.05263157894734</v>
      </c>
    </row>
    <row r="16" spans="1:9" ht="15" customHeight="1" x14ac:dyDescent="0.2">
      <c r="A16" s="2" t="s">
        <v>72</v>
      </c>
      <c r="B16" s="60">
        <v>40</v>
      </c>
      <c r="C16" s="61">
        <v>9</v>
      </c>
      <c r="D16" s="62">
        <v>25000</v>
      </c>
      <c r="E16" s="63"/>
      <c r="F16" s="62"/>
      <c r="G16" s="40">
        <f>D16-E16-F16</f>
        <v>25000</v>
      </c>
      <c r="H16" s="40">
        <f t="shared" si="1"/>
        <v>2777.7777777777778</v>
      </c>
      <c r="I16" s="40">
        <f t="shared" si="2"/>
        <v>231.4814814814815</v>
      </c>
    </row>
    <row r="17" spans="1:9" ht="15" customHeight="1" thickBot="1" x14ac:dyDescent="0.25">
      <c r="A17" s="2"/>
      <c r="B17" s="60"/>
      <c r="C17" s="61"/>
      <c r="D17" s="62"/>
      <c r="E17" s="63"/>
      <c r="F17" s="62"/>
      <c r="G17" s="64"/>
      <c r="H17" s="64"/>
      <c r="I17" s="65"/>
    </row>
    <row r="18" spans="1:9" ht="21" customHeight="1" thickBot="1" x14ac:dyDescent="0.25">
      <c r="A18" s="55" t="s">
        <v>9</v>
      </c>
      <c r="B18" s="50"/>
      <c r="C18" s="51"/>
      <c r="D18" s="52">
        <f>SUM(D6:D17)</f>
        <v>1157247.96</v>
      </c>
      <c r="E18" s="52">
        <f>SUM(E6:E17)</f>
        <v>330470.69</v>
      </c>
      <c r="F18" s="52">
        <f>SUM(F7:F11)</f>
        <v>0</v>
      </c>
      <c r="G18" s="52">
        <f>SUM(G6:G17)</f>
        <v>826777.27</v>
      </c>
      <c r="H18" s="52">
        <f>SUM(H6:H17)</f>
        <v>70434.220657704864</v>
      </c>
      <c r="I18" s="53">
        <f>SUM(I6:I17)</f>
        <v>5869.5183881420726</v>
      </c>
    </row>
    <row r="19" spans="1:9" ht="18" customHeight="1" x14ac:dyDescent="0.2"/>
    <row r="20" spans="1:9" ht="13.5" customHeight="1" x14ac:dyDescent="0.2">
      <c r="A20" s="4"/>
    </row>
    <row r="21" spans="1:9" ht="13.5" customHeight="1" x14ac:dyDescent="0.2">
      <c r="A21" s="4"/>
    </row>
    <row r="22" spans="1:9" ht="13.5" customHeight="1" x14ac:dyDescent="0.2">
      <c r="A22" s="4"/>
    </row>
    <row r="23" spans="1:9" ht="13.5" customHeight="1" x14ac:dyDescent="0.2">
      <c r="A23" s="4"/>
    </row>
    <row r="24" spans="1:9" ht="13.5" customHeight="1" x14ac:dyDescent="0.2">
      <c r="A24" s="4"/>
    </row>
  </sheetData>
  <phoneticPr fontId="0" type="noConversion"/>
  <pageMargins left="0.75" right="0.75" top="1" bottom="1" header="0.5" footer="0.5"/>
  <pageSetup scale="70" orientation="landscape" r:id="rId1"/>
  <headerFooter alignWithMargins="0"/>
  <ignoredErrors>
    <ignoredError sqref="I7:I8" formula="1"/>
    <ignoredError sqref="F1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Cambridge G</vt:lpstr>
      <vt:lpstr>G Rsv</vt:lpstr>
      <vt:lpstr>'Cambridge G'!Print_Area</vt:lpstr>
      <vt:lpstr>'G Rsv'!Print_Area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2024-10-08T16:36:03Z</cp:lastPrinted>
  <dcterms:created xsi:type="dcterms:W3CDTF">2015-07-27T16:47:40Z</dcterms:created>
  <dcterms:modified xsi:type="dcterms:W3CDTF">2024-12-06T17:10:34Z</dcterms:modified>
</cp:coreProperties>
</file>